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3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<sst xmlns="http://schemas.openxmlformats.org/spreadsheetml/2006/main" count="49" uniqueCount="45">
  <si>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Verifica dell'ipotesi in uno studio retrospettivo</t>
  </si>
  <si>
    <t>PropEspMal</t>
  </si>
  <si>
    <t>PropEspSani</t>
  </si>
  <si>
    <t>ammalati</t>
  </si>
  <si>
    <t>sani</t>
  </si>
  <si>
    <t>elev.al quadr.</t>
  </si>
  <si>
    <t>moltipl*n</t>
  </si>
  <si>
    <t>odd ratio</t>
  </si>
  <si>
    <t>denomin:</t>
  </si>
  <si>
    <t>chiquad</t>
  </si>
  <si>
    <t>esposti</t>
  </si>
  <si>
    <t>non-esposti</t>
  </si>
  <si>
    <t>proporzione di esposti negli ammalati:</t>
  </si>
  <si>
    <t>proporzione di esposti nei sani:</t>
  </si>
  <si>
    <t>%</t>
  </si>
  <si>
    <t>Numero di osservazioni insufficiente!</t>
  </si>
  <si>
    <t>Devono essere rispettate le seguenti condizioni:</t>
  </si>
  <si>
    <t>dove p è la proporzione di individui che possiede il carattere studiato</t>
  </si>
  <si>
    <t xml:space="preserve">n&gt;30         np&gt;5          n(1-p)&gt;5 </t>
  </si>
  <si>
    <t>CalcChiQ</t>
  </si>
  <si>
    <t>yates</t>
  </si>
  <si>
    <t>no yates</t>
  </si>
  <si>
    <t>(con l'utilizzo del test del chi-quadrato)</t>
  </si>
  <si>
    <t>c h i - q u a d r a t o:</t>
  </si>
  <si>
    <t>o d d s   r a t i o:</t>
  </si>
  <si>
    <t>STRINGHE</t>
  </si>
  <si>
    <t>/(</t>
  </si>
  <si>
    <t>)</t>
  </si>
  <si>
    <t>+</t>
  </si>
  <si>
    <t>c h i - q u a d r a t o (corretto Yates):</t>
  </si>
  <si>
    <t>proporz.</t>
  </si>
  <si>
    <t>ATTENZIONE: possono essere modificate soltanto le celle verdi</t>
  </si>
  <si>
    <t>YATES</t>
  </si>
  <si>
    <t>NOYATES</t>
  </si>
  <si>
    <t>differenza SIGNIFICATIVA (prob. 1%)</t>
  </si>
  <si>
    <t>differenza SIGNIFICATIVA (prob. 5%)</t>
  </si>
  <si>
    <t>differenza NON significativa</t>
  </si>
  <si>
    <t>=SE($F$10=VERO;Q1;"")</t>
  </si>
  <si>
    <t>tot.</t>
  </si>
  <si>
    <t>a*d</t>
  </si>
  <si>
    <t>b*c</t>
  </si>
  <si>
    <t>ass(i5-i6)</t>
  </si>
  <si>
    <t>meno n/2</t>
  </si>
  <si>
    <t>Numero di osservazioni insufficiente! Devono essere rispettate le seguenti condizioni:
n&gt;30; np&gt;5; n(1-p)&gt;5 
dove n=numero animali e p=proporzione di individui con il carattere in studio</t>
  </si>
  <si>
    <t>p: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</si>
</sst>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</numFmts>
  <fonts count="31">
    <font>
      <sz val="10"/>
      <name val="Arial"/>
      <family val="0"/>
    </font>
    <font>
      <sz val="8.5"/>
      <color indexed="23"/>
      <name val="MS Sans Serif"/>
      <family val="2"/>
    </font>
    <font>
      <sz val="8.5"/>
      <color indexed="12"/>
      <name val="MS Sans Serif"/>
      <family val="2"/>
    </font>
    <font>
      <sz val="7"/>
      <color indexed="23"/>
      <name val="MS Sans Serif"/>
      <family val="2"/>
    </font>
    <font>
      <b/>
      <sz val="10"/>
      <color indexed="8"/>
      <name val="MS Sans Serif"/>
      <family val="2"/>
    </font>
    <font>
      <b/>
      <sz val="8.5"/>
      <color indexed="10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MS Sans Serif"/>
      <family val="2"/>
    </font>
    <font>
      <sz val="12"/>
      <name val="Arial"/>
      <family val="0"/>
    </font>
    <font>
      <sz val="7"/>
      <color indexed="23"/>
      <name val="Small Fonts"/>
      <family val="2"/>
    </font>
    <font>
      <sz val="10"/>
      <name val="Small Fonts"/>
      <family val="2"/>
    </font>
    <font>
      <sz val="7"/>
      <color indexed="12"/>
      <name val="Small Fonts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7"/>
      <color indexed="10"/>
      <name val="Arial"/>
      <family val="2"/>
    </font>
    <font>
      <sz val="10"/>
      <color indexed="9"/>
      <name val="Arial"/>
      <family val="2"/>
    </font>
    <font>
      <sz val="7"/>
      <color indexed="55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Small Fonts"/>
      <family val="2"/>
    </font>
    <font>
      <b/>
      <sz val="8"/>
      <color indexed="10"/>
      <name val="Arial"/>
      <family val="2"/>
    </font>
    <font>
      <sz val="7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14" fillId="0" borderId="0" xfId="0" applyFont="1" applyFill="1" applyBorder="1" applyAlignment="1">
      <alignment horizontal="right"/>
    </xf>
    <xf numFmtId="2" fontId="14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right" wrapText="1"/>
    </xf>
    <xf numFmtId="0" fontId="17" fillId="0" borderId="1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Alignment="1" quotePrefix="1">
      <alignment horizontal="right"/>
    </xf>
    <xf numFmtId="0" fontId="17" fillId="0" borderId="2" xfId="0" applyFont="1" applyFill="1" applyBorder="1" applyAlignment="1" quotePrefix="1">
      <alignment horizontal="right"/>
    </xf>
    <xf numFmtId="0" fontId="6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23" fillId="3" borderId="3" xfId="0" applyFont="1" applyFill="1" applyBorder="1" applyAlignment="1" applyProtection="1">
      <alignment/>
      <protection locked="0"/>
    </xf>
    <xf numFmtId="0" fontId="15" fillId="2" borderId="1" xfId="0" applyFont="1" applyFill="1" applyBorder="1" applyAlignment="1">
      <alignment horizontal="right" vertical="center"/>
    </xf>
    <xf numFmtId="170" fontId="24" fillId="2" borderId="1" xfId="0" applyNumberFormat="1" applyFont="1" applyFill="1" applyBorder="1" applyAlignment="1">
      <alignment vertical="center"/>
    </xf>
    <xf numFmtId="2" fontId="25" fillId="2" borderId="5" xfId="0" applyNumberFormat="1" applyFont="1" applyFill="1" applyBorder="1" applyAlignment="1">
      <alignment vertical="center"/>
    </xf>
    <xf numFmtId="2" fontId="25" fillId="2" borderId="0" xfId="0" applyNumberFormat="1" applyFont="1" applyFill="1" applyAlignment="1">
      <alignment vertical="center"/>
    </xf>
    <xf numFmtId="2" fontId="7" fillId="4" borderId="6" xfId="0" applyNumberFormat="1" applyFont="1" applyFill="1" applyBorder="1" applyAlignment="1">
      <alignment vertical="center"/>
    </xf>
    <xf numFmtId="0" fontId="0" fillId="4" borderId="1" xfId="0" applyFill="1" applyBorder="1" applyAlignment="1">
      <alignment/>
    </xf>
    <xf numFmtId="0" fontId="14" fillId="4" borderId="1" xfId="0" applyFont="1" applyFill="1" applyBorder="1" applyAlignment="1">
      <alignment horizontal="right"/>
    </xf>
    <xf numFmtId="0" fontId="14" fillId="4" borderId="0" xfId="0" applyFont="1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2" fontId="16" fillId="4" borderId="0" xfId="0" applyNumberFormat="1" applyFont="1" applyFill="1" applyAlignment="1">
      <alignment vertical="center"/>
    </xf>
    <xf numFmtId="2" fontId="14" fillId="4" borderId="0" xfId="0" applyNumberFormat="1" applyFont="1" applyFill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14" fillId="4" borderId="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6" fillId="0" borderId="0" xfId="0" applyFont="1" applyFill="1" applyBorder="1" applyAlignment="1">
      <alignment horizontal="right"/>
    </xf>
    <xf numFmtId="2" fontId="26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/>
    </xf>
    <xf numFmtId="0" fontId="21" fillId="0" borderId="0" xfId="0" applyFont="1" applyAlignment="1" quotePrefix="1">
      <alignment/>
    </xf>
    <xf numFmtId="0" fontId="27" fillId="0" borderId="0" xfId="0" applyFont="1" applyAlignment="1">
      <alignment/>
    </xf>
    <xf numFmtId="0" fontId="21" fillId="0" borderId="0" xfId="0" applyFont="1" applyAlignment="1" quotePrefix="1">
      <alignment/>
    </xf>
    <xf numFmtId="0" fontId="29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6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2</xdr:row>
      <xdr:rowOff>47625</xdr:rowOff>
    </xdr:from>
    <xdr:ext cx="4057650" cy="209550"/>
    <xdr:sp>
      <xdr:nvSpPr>
        <xdr:cNvPr id="1" name="TextBox 11"/>
        <xdr:cNvSpPr txBox="1">
          <a:spLocks noChangeArrowheads="1"/>
        </xdr:cNvSpPr>
      </xdr:nvSpPr>
      <xdr:spPr>
        <a:xfrm>
          <a:off x="2038350" y="438150"/>
          <a:ext cx="4057650" cy="209550"/>
        </a:xfrm>
        <a:prstGeom prst="rect">
          <a:avLst/>
        </a:prstGeom>
        <a:solidFill>
          <a:srgbClr val="EAEAEA"/>
        </a:solidFill>
        <a:ln w="12700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 "esposti" si intendono gli animali che sono stati sottoposti al determinante in studio</a:t>
          </a:r>
        </a:p>
      </xdr:txBody>
    </xdr:sp>
    <xdr:clientData/>
  </xdr:oneCellAnchor>
  <xdr:twoCellAnchor>
    <xdr:from>
      <xdr:col>0</xdr:col>
      <xdr:colOff>1190625</xdr:colOff>
      <xdr:row>2</xdr:row>
      <xdr:rowOff>142875</xdr:rowOff>
    </xdr:from>
    <xdr:to>
      <xdr:col>3</xdr:col>
      <xdr:colOff>76200</xdr:colOff>
      <xdr:row>6</xdr:row>
      <xdr:rowOff>28575</xdr:rowOff>
    </xdr:to>
    <xdr:sp>
      <xdr:nvSpPr>
        <xdr:cNvPr id="2" name="AutoShape 14"/>
        <xdr:cNvSpPr>
          <a:spLocks/>
        </xdr:cNvSpPr>
      </xdr:nvSpPr>
      <xdr:spPr>
        <a:xfrm>
          <a:off x="1190625" y="533400"/>
          <a:ext cx="838200" cy="638175"/>
        </a:xfrm>
        <a:custGeom>
          <a:pathLst>
            <a:path h="73" w="147">
              <a:moveTo>
                <a:pt x="147" y="0"/>
              </a:moveTo>
              <a:cubicBezTo>
                <a:pt x="98" y="1"/>
                <a:pt x="50" y="3"/>
                <a:pt x="25" y="15"/>
              </a:cubicBezTo>
              <a:cubicBezTo>
                <a:pt x="0" y="27"/>
                <a:pt x="4" y="64"/>
                <a:pt x="0" y="73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47625</xdr:rowOff>
    </xdr:from>
    <xdr:to>
      <xdr:col>6</xdr:col>
      <xdr:colOff>428625</xdr:colOff>
      <xdr:row>13</xdr:row>
      <xdr:rowOff>190500</xdr:rowOff>
    </xdr:to>
    <xdr:sp>
      <xdr:nvSpPr>
        <xdr:cNvPr id="3" name="AutoShape 21"/>
        <xdr:cNvSpPr>
          <a:spLocks/>
        </xdr:cNvSpPr>
      </xdr:nvSpPr>
      <xdr:spPr>
        <a:xfrm>
          <a:off x="3552825" y="2400300"/>
          <a:ext cx="400050" cy="142875"/>
        </a:xfrm>
        <a:prstGeom prst="rightArrow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82800" rIns="54000" bIns="828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28575</xdr:rowOff>
    </xdr:from>
    <xdr:to>
      <xdr:col>6</xdr:col>
      <xdr:colOff>428625</xdr:colOff>
      <xdr:row>15</xdr:row>
      <xdr:rowOff>190500</xdr:rowOff>
    </xdr:to>
    <xdr:sp>
      <xdr:nvSpPr>
        <xdr:cNvPr id="4" name="AutoShape 24"/>
        <xdr:cNvSpPr>
          <a:spLocks/>
        </xdr:cNvSpPr>
      </xdr:nvSpPr>
      <xdr:spPr>
        <a:xfrm>
          <a:off x="3552825" y="2762250"/>
          <a:ext cx="400050" cy="161925"/>
        </a:xfrm>
        <a:prstGeom prst="rightArrow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82800" rIns="54000" bIns="828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38100</xdr:rowOff>
    </xdr:from>
    <xdr:to>
      <xdr:col>6</xdr:col>
      <xdr:colOff>409575</xdr:colOff>
      <xdr:row>28</xdr:row>
      <xdr:rowOff>28575</xdr:rowOff>
    </xdr:to>
    <xdr:sp>
      <xdr:nvSpPr>
        <xdr:cNvPr id="5" name="TextBox 31"/>
        <xdr:cNvSpPr txBox="1">
          <a:spLocks noChangeArrowheads="1"/>
        </xdr:cNvSpPr>
      </xdr:nvSpPr>
      <xdr:spPr>
        <a:xfrm>
          <a:off x="38100" y="3324225"/>
          <a:ext cx="3895725" cy="1685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36000" tIns="10800" rIns="18000" bIns="10800" anchor="ctr"/>
        <a:p>
          <a:pPr algn="l">
            <a:defRPr/>
          </a:pPr>
          <a:r>
            <a:rPr lang="en-US" cap="none" sz="7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10 agosto 2009
Foglio di lavoro complementare all'unità didattica:
http://www.quadernodiepidemiologia.it/campion/ver_ipo.htm
Prof. Ezio Bottarelli - Università degli Studi di Parma
ezio.bottarelli@unipr.it
</a:t>
          </a:r>
          <a:r>
            <a:rPr lang="en-US" cap="none" sz="7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Questo foglio di calcolo: (a) può essere utilizzato soltanto a scopo educativo e, anche in questo caso, sotto la esclusiva responsabilità di chi lo utilizza; (b) non deve essere utilizzate a scopo clinico, diagnostico, terapeutico o di ricerca, né per qualsiasi altro sopo diverso da quello didattico; (c) non deve essere utilizzate per attività che abbiano un impatto diretto o indiretto sullo stato di salute degli animali o dell'uomo. All'Autore non può essere imputata alcuna responsabilità per danni diretti o indiretti di qualsivoglia natura causati all'utilizzatore o a terzi in conseguenza di errori, imprecisioni, omissioni, interpretazioni o utilizzo in genere di questo foglio di calcolo.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5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1" width="20.140625" style="0" customWidth="1"/>
    <col min="2" max="2" width="0.71875" style="0" customWidth="1"/>
    <col min="3" max="3" width="8.421875" style="0" customWidth="1"/>
    <col min="4" max="4" width="8.140625" style="0" customWidth="1"/>
    <col min="5" max="5" width="6.00390625" style="0" customWidth="1"/>
    <col min="6" max="6" width="9.421875" style="0" customWidth="1"/>
    <col min="7" max="28" width="6.7109375" style="0" customWidth="1"/>
    <col min="29" max="29" width="10.28125" style="0" customWidth="1"/>
    <col min="31" max="31" width="11.140625" style="0" customWidth="1"/>
    <col min="32" max="32" width="12.140625" style="0" customWidth="1"/>
    <col min="33" max="33" width="2.7109375" style="0" customWidth="1"/>
  </cols>
  <sheetData>
    <row r="1" spans="1:51" ht="15.75">
      <c r="A1" s="6" t="s">
        <v>0</v>
      </c>
      <c r="B1" s="7"/>
      <c r="C1" s="7"/>
      <c r="D1" s="7"/>
      <c r="E1" s="7"/>
      <c r="F1" s="7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19"/>
      <c r="AD1" s="19" t="s">
        <v>1</v>
      </c>
      <c r="AE1" s="19"/>
      <c r="AF1" s="19">
        <f>+C7/(C8+C7)</f>
        <v>0.6226415094339622</v>
      </c>
      <c r="AG1" s="19"/>
      <c r="AH1" s="19"/>
      <c r="AI1" s="19"/>
      <c r="AJ1" s="46"/>
      <c r="AK1" s="46"/>
      <c r="AL1" s="46" t="s">
        <v>15</v>
      </c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</row>
    <row r="2" spans="1:51" ht="15">
      <c r="A2" s="4" t="s">
        <v>22</v>
      </c>
      <c r="B2" s="7"/>
      <c r="C2" s="7"/>
      <c r="D2" s="7"/>
      <c r="E2" s="7"/>
      <c r="F2" s="7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19"/>
      <c r="AD2" s="19"/>
      <c r="AE2" s="19"/>
      <c r="AF2" s="19"/>
      <c r="AG2" s="19"/>
      <c r="AH2" s="19"/>
      <c r="AI2" s="19"/>
      <c r="AJ2" s="46"/>
      <c r="AK2" s="46"/>
      <c r="AL2" s="46" t="s">
        <v>16</v>
      </c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</row>
    <row r="3" spans="1:51" ht="12.75">
      <c r="A3" s="4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19"/>
      <c r="AD3" s="19" t="s">
        <v>2</v>
      </c>
      <c r="AE3" s="19"/>
      <c r="AF3" s="19">
        <f>+D7/(D7+D8)</f>
        <v>0.5074626865671642</v>
      </c>
      <c r="AG3" s="19"/>
      <c r="AH3" s="19"/>
      <c r="AI3" s="19"/>
      <c r="AJ3" s="46"/>
      <c r="AK3" s="46"/>
      <c r="AL3" s="46" t="s">
        <v>18</v>
      </c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51" ht="12.75">
      <c r="A4" s="5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19"/>
      <c r="AD4" s="19"/>
      <c r="AE4" s="19"/>
      <c r="AF4" s="19"/>
      <c r="AG4" s="19"/>
      <c r="AH4" s="19"/>
      <c r="AI4" s="19"/>
      <c r="AJ4" s="46"/>
      <c r="AK4" s="46"/>
      <c r="AL4" s="46" t="s">
        <v>17</v>
      </c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</row>
    <row r="5" spans="1:51" ht="16.5" customHeight="1">
      <c r="A5" s="59" t="s">
        <v>31</v>
      </c>
      <c r="B5" s="12"/>
      <c r="C5" s="11"/>
      <c r="D5" s="1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19"/>
      <c r="AD5" s="19" t="s">
        <v>19</v>
      </c>
      <c r="AE5" s="19" t="s">
        <v>20</v>
      </c>
      <c r="AF5" s="19" t="s">
        <v>21</v>
      </c>
      <c r="AG5" s="46"/>
      <c r="AH5" s="19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</row>
    <row r="6" spans="1:51" ht="17.25" customHeight="1">
      <c r="A6" s="15"/>
      <c r="B6" s="16"/>
      <c r="C6" s="25" t="s">
        <v>3</v>
      </c>
      <c r="D6" s="26" t="s">
        <v>4</v>
      </c>
      <c r="E6" s="17" t="s">
        <v>38</v>
      </c>
      <c r="F6" s="60">
        <f>IF($F$10=TRUE,AL10,"")</f>
      </c>
      <c r="G6" s="61"/>
      <c r="H6" s="61"/>
      <c r="I6" s="61"/>
      <c r="J6" s="61"/>
      <c r="K6" s="20"/>
      <c r="L6" s="20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8"/>
      <c r="AD6" s="19" t="s">
        <v>39</v>
      </c>
      <c r="AE6" s="19">
        <f>C7*D8</f>
        <v>1089</v>
      </c>
      <c r="AF6" s="19">
        <f>+AE6</f>
        <v>1089</v>
      </c>
      <c r="AG6" s="46"/>
      <c r="AH6" s="47"/>
      <c r="AI6" s="47"/>
      <c r="AJ6" s="47"/>
      <c r="AK6" s="47"/>
      <c r="AL6" s="47"/>
      <c r="AM6" s="47"/>
      <c r="AN6" s="47"/>
      <c r="AO6" s="47"/>
      <c r="AP6" s="47"/>
      <c r="AQ6" s="46"/>
      <c r="AR6" s="46"/>
      <c r="AS6" s="46"/>
      <c r="AT6" s="46"/>
      <c r="AU6" s="46"/>
      <c r="AV6" s="46"/>
      <c r="AW6" s="46"/>
      <c r="AX6" s="46"/>
      <c r="AY6" s="46"/>
    </row>
    <row r="7" spans="1:51" ht="15.75" customHeight="1">
      <c r="A7" s="23" t="s">
        <v>10</v>
      </c>
      <c r="B7" s="27"/>
      <c r="C7" s="31">
        <v>33</v>
      </c>
      <c r="D7" s="31">
        <v>34</v>
      </c>
      <c r="E7" s="14">
        <f>+D7+C7</f>
        <v>67</v>
      </c>
      <c r="F7" s="61"/>
      <c r="G7" s="61"/>
      <c r="H7" s="61"/>
      <c r="I7" s="61"/>
      <c r="J7" s="61"/>
      <c r="K7" s="20"/>
      <c r="L7" s="20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8"/>
      <c r="AD7" s="19" t="s">
        <v>40</v>
      </c>
      <c r="AE7" s="19">
        <f>D7*C8</f>
        <v>680</v>
      </c>
      <c r="AF7" s="19">
        <f>+AE7</f>
        <v>680</v>
      </c>
      <c r="AG7" s="19"/>
      <c r="AH7" s="47"/>
      <c r="AI7" s="47"/>
      <c r="AJ7" s="47"/>
      <c r="AK7" s="47"/>
      <c r="AL7" s="47"/>
      <c r="AM7" s="47"/>
      <c r="AN7" s="47"/>
      <c r="AO7" s="47"/>
      <c r="AP7" s="47"/>
      <c r="AQ7" s="46"/>
      <c r="AR7" s="46"/>
      <c r="AS7" s="46"/>
      <c r="AT7" s="46"/>
      <c r="AU7" s="46"/>
      <c r="AV7" s="46"/>
      <c r="AW7" s="46"/>
      <c r="AX7" s="46"/>
      <c r="AY7" s="46"/>
    </row>
    <row r="8" spans="1:51" ht="15.75" customHeight="1">
      <c r="A8" s="24" t="s">
        <v>11</v>
      </c>
      <c r="B8" s="28"/>
      <c r="C8" s="31">
        <v>20</v>
      </c>
      <c r="D8" s="31">
        <v>33</v>
      </c>
      <c r="E8" s="14">
        <f>+D8+C8</f>
        <v>53</v>
      </c>
      <c r="F8" s="61"/>
      <c r="G8" s="61"/>
      <c r="H8" s="61"/>
      <c r="I8" s="61"/>
      <c r="J8" s="61"/>
      <c r="K8" s="20"/>
      <c r="L8" s="20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8"/>
      <c r="AD8" s="19" t="s">
        <v>41</v>
      </c>
      <c r="AE8" s="19">
        <f>+ABS(AE6-AE7)</f>
        <v>409</v>
      </c>
      <c r="AF8" s="19">
        <f>+AE8</f>
        <v>409</v>
      </c>
      <c r="AG8" s="19"/>
      <c r="AH8" s="47"/>
      <c r="AI8" s="47"/>
      <c r="AJ8" s="47"/>
      <c r="AK8" s="47"/>
      <c r="AL8" s="47"/>
      <c r="AM8" s="47"/>
      <c r="AN8" s="47"/>
      <c r="AO8" s="47"/>
      <c r="AP8" s="47"/>
      <c r="AQ8" s="46"/>
      <c r="AR8" s="46"/>
      <c r="AS8" s="46"/>
      <c r="AT8" s="46"/>
      <c r="AU8" s="46"/>
      <c r="AV8" s="46"/>
      <c r="AW8" s="46"/>
      <c r="AX8" s="46"/>
      <c r="AY8" s="46"/>
    </row>
    <row r="9" spans="1:51" ht="12.75">
      <c r="A9" s="17" t="s">
        <v>38</v>
      </c>
      <c r="B9" s="14"/>
      <c r="C9" s="14">
        <f>SUM(C7:C8)</f>
        <v>53</v>
      </c>
      <c r="D9" s="14">
        <f>SUM(D7:D8)</f>
        <v>67</v>
      </c>
      <c r="E9" s="14">
        <f>SUM(E7:E8)</f>
        <v>120</v>
      </c>
      <c r="F9" s="61"/>
      <c r="G9" s="61"/>
      <c r="H9" s="61"/>
      <c r="I9" s="61"/>
      <c r="J9" s="61"/>
      <c r="K9" s="20"/>
      <c r="L9" s="20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8"/>
      <c r="AD9" s="19" t="s">
        <v>42</v>
      </c>
      <c r="AE9" s="19">
        <f>+AE8-(E9/2)</f>
        <v>349</v>
      </c>
      <c r="AF9" s="19">
        <f>+AF8</f>
        <v>409</v>
      </c>
      <c r="AG9" s="46"/>
      <c r="AH9" s="47"/>
      <c r="AI9" s="47"/>
      <c r="AJ9" s="47"/>
      <c r="AK9" s="47"/>
      <c r="AL9" s="47"/>
      <c r="AM9" s="47"/>
      <c r="AN9" s="47"/>
      <c r="AO9" s="47"/>
      <c r="AP9" s="47"/>
      <c r="AQ9" s="46"/>
      <c r="AR9" s="46"/>
      <c r="AS9" s="46"/>
      <c r="AT9" s="46"/>
      <c r="AU9" s="46"/>
      <c r="AV9" s="46"/>
      <c r="AW9" s="46"/>
      <c r="AX9" s="46"/>
      <c r="AY9" s="46"/>
    </row>
    <row r="10" spans="3:51" ht="12.75">
      <c r="C10" s="19">
        <f>IF(E9*F12&lt;5,"vero","")</f>
      </c>
      <c r="D10" s="19">
        <f>IF(E9*(1-F12)&lt;5,"vero","")</f>
      </c>
      <c r="E10" s="19">
        <f>IF(E9&lt;30,"vero","")</f>
      </c>
      <c r="F10" s="19" t="b">
        <f>OR(C10="vero",D10="vero",E10="vero")</f>
        <v>0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19"/>
      <c r="AD10" s="19"/>
      <c r="AE10" s="19"/>
      <c r="AF10" s="19"/>
      <c r="AG10" s="46"/>
      <c r="AH10" s="19"/>
      <c r="AI10" s="19"/>
      <c r="AJ10" s="46"/>
      <c r="AK10" s="46"/>
      <c r="AL10" s="62" t="s">
        <v>43</v>
      </c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ht="12.75">
      <c r="A11" s="37"/>
      <c r="B11" s="37"/>
      <c r="C11" s="37"/>
      <c r="D11" s="37"/>
      <c r="E11" s="37"/>
      <c r="F11" s="38" t="s">
        <v>30</v>
      </c>
      <c r="G11" s="38" t="s">
        <v>14</v>
      </c>
      <c r="H11" s="21"/>
      <c r="I11" s="21"/>
      <c r="J11" s="21"/>
      <c r="K11" s="21"/>
      <c r="L11" s="21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19"/>
      <c r="AD11" s="19"/>
      <c r="AE11" s="19"/>
      <c r="AF11" s="19"/>
      <c r="AG11" s="46"/>
      <c r="AH11" s="46"/>
      <c r="AI11" s="19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</row>
    <row r="12" spans="1:51" ht="12.75">
      <c r="A12" s="39" t="s">
        <v>12</v>
      </c>
      <c r="B12" s="40"/>
      <c r="C12" s="40"/>
      <c r="D12" s="39" t="str">
        <f>CONCATENATE(AD31,AD34,AD31,AF34,AD32,AE34)</f>
        <v>33/(33+20)</v>
      </c>
      <c r="E12" s="40"/>
      <c r="F12" s="41">
        <f>+C7/C9</f>
        <v>0.6226415094339622</v>
      </c>
      <c r="G12" s="42">
        <f>+F12*100</f>
        <v>62.264150943396224</v>
      </c>
      <c r="H12" s="22"/>
      <c r="I12" s="22"/>
      <c r="J12" s="22"/>
      <c r="K12" s="22"/>
      <c r="L12" s="22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1"/>
      <c r="AD12" s="51" t="s">
        <v>5</v>
      </c>
      <c r="AE12" s="51">
        <f>+AE9^2</f>
        <v>121801</v>
      </c>
      <c r="AF12" s="51">
        <f>+AF9^2</f>
        <v>167281</v>
      </c>
      <c r="AG12" s="52" t="s">
        <v>14</v>
      </c>
      <c r="AH12" s="19"/>
      <c r="AI12" s="19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</row>
    <row r="13" spans="1:51" ht="12.75">
      <c r="A13" s="43" t="s">
        <v>13</v>
      </c>
      <c r="B13" s="44"/>
      <c r="C13" s="44"/>
      <c r="D13" s="45" t="str">
        <f>CONCATENATE(AE31,AD34,AE31,AF34,AE32,AE34)</f>
        <v>34/(34+33)</v>
      </c>
      <c r="E13" s="44"/>
      <c r="F13" s="41">
        <f>+D7/D9</f>
        <v>0.5074626865671642</v>
      </c>
      <c r="G13" s="42">
        <f>+F13*100</f>
        <v>50.74626865671642</v>
      </c>
      <c r="H13" s="22"/>
      <c r="I13" s="22"/>
      <c r="J13" s="22"/>
      <c r="K13" s="22"/>
      <c r="L13" s="22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1"/>
      <c r="AD13" s="51" t="s">
        <v>6</v>
      </c>
      <c r="AE13" s="51">
        <f>+AE12*E9</f>
        <v>14616120</v>
      </c>
      <c r="AF13" s="51">
        <f>+AF12*E9</f>
        <v>20073720</v>
      </c>
      <c r="AG13" s="52" t="s">
        <v>14</v>
      </c>
      <c r="AH13" s="19"/>
      <c r="AI13" s="19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</row>
    <row r="14" spans="1:51" ht="15" customHeight="1">
      <c r="A14" s="66" t="s">
        <v>23</v>
      </c>
      <c r="B14" s="67"/>
      <c r="C14" s="67"/>
      <c r="D14" s="67"/>
      <c r="E14" s="67"/>
      <c r="F14" s="34">
        <f>+AF19</f>
        <v>1.59193934843775</v>
      </c>
      <c r="G14" s="13"/>
      <c r="H14" s="18" t="str">
        <f>+IF(F15&lt;0.01,$AD$22,IF(F15&lt;0.05,$AD$23,$AD$24))</f>
        <v>differenza NON significativa</v>
      </c>
      <c r="I14" s="13"/>
      <c r="J14" s="13"/>
      <c r="K14" s="13"/>
      <c r="L14" s="1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 t="str">
        <f>AD27</f>
        <v>differenza NON significativa</v>
      </c>
      <c r="AD14" s="51"/>
      <c r="AE14" s="51"/>
      <c r="AF14" s="51"/>
      <c r="AG14" s="51"/>
      <c r="AH14" s="19"/>
      <c r="AI14" s="19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</row>
    <row r="15" spans="1:51" ht="15" customHeight="1">
      <c r="A15" s="29"/>
      <c r="B15" s="30"/>
      <c r="C15" s="30"/>
      <c r="D15" s="30"/>
      <c r="E15" s="32" t="s">
        <v>44</v>
      </c>
      <c r="F15" s="33">
        <f>CHIDIST(F14,1)</f>
        <v>0.20704938899492262</v>
      </c>
      <c r="G15" s="13"/>
      <c r="H15" s="18"/>
      <c r="I15" s="13"/>
      <c r="J15" s="13"/>
      <c r="K15" s="13"/>
      <c r="L15" s="1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51"/>
      <c r="AE15" s="51"/>
      <c r="AF15" s="51"/>
      <c r="AG15" s="51"/>
      <c r="AH15" s="19"/>
      <c r="AI15" s="19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</row>
    <row r="16" spans="1:51" ht="15" customHeight="1">
      <c r="A16" s="68" t="s">
        <v>29</v>
      </c>
      <c r="B16" s="69"/>
      <c r="C16" s="69"/>
      <c r="D16" s="69"/>
      <c r="E16" s="69"/>
      <c r="F16" s="35">
        <f>+AE19</f>
        <v>1.1591262879769153</v>
      </c>
      <c r="G16" s="13"/>
      <c r="H16" s="18" t="str">
        <f>+IF(F17&lt;0.01,$AD$22,IF(F17&lt;0.05,$AD$23,$AD$24))</f>
        <v>differenza NON significativa</v>
      </c>
      <c r="I16" s="13"/>
      <c r="J16" s="13"/>
      <c r="K16" s="13"/>
      <c r="L16" s="1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 t="str">
        <f>AD26</f>
        <v>differenza NON significativa</v>
      </c>
      <c r="AD16" s="51"/>
      <c r="AE16" s="51"/>
      <c r="AF16" s="51"/>
      <c r="AG16" s="51"/>
      <c r="AH16" s="19"/>
      <c r="AI16" s="19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</row>
    <row r="17" spans="1:51" ht="15" customHeight="1">
      <c r="A17" s="29"/>
      <c r="B17" s="30"/>
      <c r="C17" s="30"/>
      <c r="D17" s="30"/>
      <c r="E17" s="32" t="s">
        <v>44</v>
      </c>
      <c r="F17" s="33">
        <f>CHIDIST(F16,1)</f>
        <v>0.2816470271906745</v>
      </c>
      <c r="G17" s="13"/>
      <c r="H17" s="18"/>
      <c r="I17" s="13"/>
      <c r="J17" s="13"/>
      <c r="K17" s="13"/>
      <c r="L17" s="1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51"/>
      <c r="AE17" s="51"/>
      <c r="AF17" s="51"/>
      <c r="AG17" s="51"/>
      <c r="AH17" s="19"/>
      <c r="AI17" s="19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</row>
    <row r="18" spans="1:51" ht="13.5" customHeight="1">
      <c r="A18" s="70" t="s">
        <v>24</v>
      </c>
      <c r="B18" s="71"/>
      <c r="C18" s="71"/>
      <c r="D18" s="71"/>
      <c r="E18" s="71"/>
      <c r="F18" s="36">
        <f>+AD21</f>
        <v>1.6014705882352942</v>
      </c>
      <c r="G18" s="13"/>
      <c r="H18" s="18"/>
      <c r="I18" s="13"/>
      <c r="J18" s="13"/>
      <c r="K18" s="13"/>
      <c r="L18" s="1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1"/>
      <c r="AD18" s="51" t="s">
        <v>8</v>
      </c>
      <c r="AE18" s="51">
        <f>+(C7+D7)*(C7+C8)*(D7+D8)*(C8+D8)</f>
        <v>12609601</v>
      </c>
      <c r="AF18" s="51">
        <f>+AE18</f>
        <v>12609601</v>
      </c>
      <c r="AG18" s="51"/>
      <c r="AH18" s="19"/>
      <c r="AI18" s="19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</row>
    <row r="19" spans="13:51" ht="12.75"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19"/>
      <c r="AD19" s="19" t="s">
        <v>9</v>
      </c>
      <c r="AE19" s="19">
        <f>+AE13/AE18</f>
        <v>1.1591262879769153</v>
      </c>
      <c r="AF19" s="19">
        <f>+AF13/AF18</f>
        <v>1.59193934843775</v>
      </c>
      <c r="AG19" s="19"/>
      <c r="AH19" s="19"/>
      <c r="AI19" s="19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</row>
    <row r="20" spans="1:51" ht="12.75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19"/>
      <c r="AD20" s="19" t="s">
        <v>7</v>
      </c>
      <c r="AE20" s="19"/>
      <c r="AF20" s="19"/>
      <c r="AG20" s="19"/>
      <c r="AH20" s="19"/>
      <c r="AI20" s="19"/>
      <c r="AJ20" s="46"/>
      <c r="AK20" s="46"/>
      <c r="AL20" s="46"/>
      <c r="AM20" s="46"/>
      <c r="AN20" s="56" t="s">
        <v>37</v>
      </c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</row>
    <row r="21" spans="1:51" ht="12.75">
      <c r="A21" s="10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9"/>
      <c r="AD21" s="19">
        <f>+(C7*D8)/(D7*C8)</f>
        <v>1.6014705882352942</v>
      </c>
      <c r="AE21" s="19"/>
      <c r="AF21" s="19"/>
      <c r="AG21" s="19"/>
      <c r="AH21" s="19"/>
      <c r="AI21" s="19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</row>
    <row r="22" spans="1:51" ht="18.75" customHeight="1">
      <c r="A22" s="64"/>
      <c r="B22" s="65"/>
      <c r="C22" s="65"/>
      <c r="D22" s="65"/>
      <c r="E22" s="9"/>
      <c r="F22" s="9"/>
      <c r="G22" s="9"/>
      <c r="H22" s="9"/>
      <c r="I22" s="9"/>
      <c r="J22" s="9"/>
      <c r="K22" s="9"/>
      <c r="L22" s="9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9"/>
      <c r="AD22" s="19" t="s">
        <v>34</v>
      </c>
      <c r="AE22" s="19"/>
      <c r="AF22" s="19"/>
      <c r="AG22" s="19"/>
      <c r="AH22" s="19"/>
      <c r="AI22" s="19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</row>
    <row r="23" spans="13:51" ht="12.75"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19"/>
      <c r="AD23" s="19" t="s">
        <v>35</v>
      </c>
      <c r="AE23" s="19"/>
      <c r="AF23" s="19"/>
      <c r="AG23" s="19"/>
      <c r="AH23" s="19"/>
      <c r="AI23" s="19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</row>
    <row r="24" spans="1:51" ht="12.75">
      <c r="A24" s="1"/>
      <c r="B24" s="1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19"/>
      <c r="AD24" s="19" t="s">
        <v>36</v>
      </c>
      <c r="AE24" s="19"/>
      <c r="AF24" s="19"/>
      <c r="AG24" s="19"/>
      <c r="AH24" s="19"/>
      <c r="AI24" s="19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</row>
    <row r="25" spans="1:51" ht="12.75">
      <c r="A25" s="2"/>
      <c r="B25" s="2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19"/>
      <c r="AD25" s="19"/>
      <c r="AE25" s="19"/>
      <c r="AF25" s="19"/>
      <c r="AG25" s="19"/>
      <c r="AH25" s="19"/>
      <c r="AI25" s="19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</row>
    <row r="26" spans="1:51" ht="12.75">
      <c r="A26" s="3"/>
      <c r="B26" s="3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19"/>
      <c r="AD26" s="57" t="str">
        <f>+IF($F$14&gt;6.635,$AD$22,IF($F$14&gt;3.841,$AD$23,$AD$24))</f>
        <v>differenza NON significativa</v>
      </c>
      <c r="AE26" s="19"/>
      <c r="AF26" s="19"/>
      <c r="AG26" s="19"/>
      <c r="AH26" s="19" t="s">
        <v>32</v>
      </c>
      <c r="AI26" s="19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</row>
    <row r="27" spans="13:51" ht="12.75"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19"/>
      <c r="AD27" s="57" t="str">
        <f>+IF($F$16&gt;6.635,$AD$22,IF($F$16&gt;3.841,$AD$23,$AD$24))</f>
        <v>differenza NON significativa</v>
      </c>
      <c r="AE27" s="19"/>
      <c r="AF27" s="19"/>
      <c r="AG27" s="19"/>
      <c r="AH27" s="19" t="s">
        <v>33</v>
      </c>
      <c r="AI27" s="19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</row>
    <row r="28" spans="13:51" ht="12.75"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19"/>
      <c r="AD28" s="19"/>
      <c r="AE28" s="19"/>
      <c r="AF28" s="19"/>
      <c r="AG28" s="19"/>
      <c r="AH28" s="19"/>
      <c r="AI28" s="19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</row>
    <row r="29" spans="13:51" ht="12.75"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19"/>
      <c r="AD29" s="19"/>
      <c r="AE29" s="19"/>
      <c r="AF29" s="19"/>
      <c r="AG29" s="19"/>
      <c r="AH29" s="19"/>
      <c r="AI29" s="19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</row>
    <row r="30" spans="13:51" ht="12.75"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19"/>
      <c r="AD30" s="19" t="s">
        <v>25</v>
      </c>
      <c r="AE30" s="19"/>
      <c r="AF30" s="19"/>
      <c r="AG30" s="19"/>
      <c r="AH30" s="19"/>
      <c r="AI30" s="19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</row>
    <row r="31" spans="13:51" ht="12.75"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19"/>
      <c r="AD31" s="19" t="str">
        <f aca="true" t="shared" si="0" ref="AD31:AF33">MID(C7,1,20)</f>
        <v>33</v>
      </c>
      <c r="AE31" s="19" t="str">
        <f t="shared" si="0"/>
        <v>34</v>
      </c>
      <c r="AF31" s="19" t="str">
        <f t="shared" si="0"/>
        <v>67</v>
      </c>
      <c r="AG31" s="19"/>
      <c r="AH31" s="19"/>
      <c r="AI31" s="19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</row>
    <row r="32" spans="13:51" ht="12.75"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19"/>
      <c r="AD32" s="19" t="str">
        <f t="shared" si="0"/>
        <v>20</v>
      </c>
      <c r="AE32" s="19" t="str">
        <f t="shared" si="0"/>
        <v>33</v>
      </c>
      <c r="AF32" s="19" t="str">
        <f t="shared" si="0"/>
        <v>53</v>
      </c>
      <c r="AG32" s="19"/>
      <c r="AH32" s="19"/>
      <c r="AI32" s="19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</row>
    <row r="33" spans="13:51" ht="12.75"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19"/>
      <c r="AD33" s="19" t="str">
        <f t="shared" si="0"/>
        <v>53</v>
      </c>
      <c r="AE33" s="19" t="str">
        <f t="shared" si="0"/>
        <v>67</v>
      </c>
      <c r="AF33" s="19" t="str">
        <f t="shared" si="0"/>
        <v>120</v>
      </c>
      <c r="AG33" s="19"/>
      <c r="AH33" s="19"/>
      <c r="AI33" s="19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</row>
    <row r="34" spans="13:51" ht="12.75"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19"/>
      <c r="AD34" s="58" t="s">
        <v>26</v>
      </c>
      <c r="AE34" s="19" t="s">
        <v>27</v>
      </c>
      <c r="AF34" s="58" t="s">
        <v>28</v>
      </c>
      <c r="AG34" s="19"/>
      <c r="AH34" s="19"/>
      <c r="AI34" s="19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</row>
    <row r="35" spans="13:51" ht="12.75"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19"/>
      <c r="AE35" s="19"/>
      <c r="AF35" s="19"/>
      <c r="AG35" s="19"/>
      <c r="AH35" s="19"/>
      <c r="AI35" s="19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</row>
    <row r="36" spans="1:51" ht="12.75">
      <c r="A36" s="1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</row>
    <row r="37" spans="1:51" ht="12.75">
      <c r="A37" s="2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</row>
    <row r="38" spans="1:51" ht="12.75">
      <c r="A38" s="3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</row>
    <row r="39" spans="13:51" ht="12.75"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</row>
    <row r="40" spans="13:51" ht="12.75"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</row>
    <row r="41" spans="13:51" ht="12.75"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</row>
    <row r="42" spans="13:51" ht="12.75"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</row>
    <row r="43" spans="13:51" ht="12.75"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</row>
    <row r="44" spans="13:51" ht="12.75"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</row>
    <row r="45" spans="13:51" ht="12.75"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</row>
    <row r="46" spans="13:51" ht="12.75"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</row>
    <row r="47" spans="13:51" ht="12.75"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</row>
    <row r="48" spans="13:51" ht="12.75"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</row>
    <row r="49" spans="13:51" ht="12.75"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</row>
    <row r="50" spans="13:51" ht="12.75"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</row>
    <row r="51" spans="13:51" ht="12.75"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</row>
    <row r="52" spans="13:51" ht="12.75"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</row>
    <row r="53" spans="13:51" ht="12.75"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</row>
    <row r="54" spans="13:51" ht="12.75"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</row>
    <row r="55" spans="13:51" ht="12.75"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3:51" ht="12.75"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3:51" ht="12.75"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3:51" ht="12.75"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</row>
    <row r="59" spans="13:51" ht="12.75"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</row>
    <row r="60" spans="13:51" ht="12.75"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</row>
    <row r="61" spans="13:51" ht="12.75"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</row>
    <row r="62" spans="13:51" ht="12.75"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</row>
    <row r="63" spans="13:51" ht="12.75"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</row>
    <row r="64" spans="13:51" ht="12.75"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</row>
    <row r="65" spans="13:51" ht="12.75"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</row>
  </sheetData>
  <sheetProtection password="DBBB" sheet="1" objects="1" scenarios="1"/>
  <mergeCells count="6">
    <mergeCell ref="F6:J9"/>
    <mergeCell ref="AL10:AY10"/>
    <mergeCell ref="A22:D22"/>
    <mergeCell ref="A14:E14"/>
    <mergeCell ref="A16:E16"/>
    <mergeCell ref="A18:E18"/>
  </mergeCell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 </cp:lastModifiedBy>
  <dcterms:created xsi:type="dcterms:W3CDTF">1999-12-06T19:40:27Z</dcterms:created>
  <dcterms:modified xsi:type="dcterms:W3CDTF">2009-08-09T06:25:01Z</dcterms:modified>
  <cp:category/>
  <cp:version/>
  <cp:contentType/>
  <cp:contentStatus/>
</cp:coreProperties>
</file>